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4355" windowHeight="7740" activeTab="1"/>
  </bookViews>
  <sheets>
    <sheet name="Gewigte en metings" sheetId="4" r:id="rId1"/>
    <sheet name="Berekeninge" sheetId="1" r:id="rId2"/>
    <sheet name="Silwer" sheetId="2" r:id="rId3"/>
    <sheet name="Goud" sheetId="3" r:id="rId4"/>
  </sheets>
  <calcPr calcId="125725"/>
</workbook>
</file>

<file path=xl/calcChain.xml><?xml version="1.0" encoding="utf-8"?>
<calcChain xmlns="http://schemas.openxmlformats.org/spreadsheetml/2006/main">
  <c r="F23" i="4"/>
  <c r="F13"/>
  <c r="F10"/>
  <c r="B20" i="1"/>
  <c r="B21" s="1"/>
  <c r="B22" s="1"/>
  <c r="B23" s="1"/>
  <c r="B24" s="1"/>
  <c r="D13" i="2"/>
  <c r="B31" i="1"/>
  <c r="B40"/>
  <c r="B47"/>
  <c r="B39"/>
  <c r="B57"/>
  <c r="B62" s="1"/>
  <c r="B17"/>
  <c r="D18" i="2" s="1"/>
  <c r="B37" i="1" l="1"/>
  <c r="B45"/>
  <c r="B29"/>
  <c r="C6" i="3"/>
  <c r="C8"/>
  <c r="C10"/>
  <c r="C7"/>
  <c r="C9"/>
  <c r="C5"/>
  <c r="D7" i="2"/>
  <c r="D10"/>
  <c r="D8"/>
  <c r="D19"/>
  <c r="D17"/>
  <c r="B18" i="1"/>
  <c r="D21" i="2" s="1"/>
  <c r="D5"/>
  <c r="D11"/>
  <c r="D9"/>
  <c r="D15"/>
  <c r="D16"/>
  <c r="D20" l="1"/>
  <c r="D6"/>
  <c r="D22"/>
  <c r="D14"/>
  <c r="D12"/>
</calcChain>
</file>

<file path=xl/sharedStrings.xml><?xml version="1.0" encoding="utf-8"?>
<sst xmlns="http://schemas.openxmlformats.org/spreadsheetml/2006/main" count="197" uniqueCount="149">
  <si>
    <t>Gen 23:15 "Meneer, luister na my! Moenie dat ons stry oor ‘n stukkie grond wat vier en ‘n half kilogram silwer werd is nie. En dit om u vrou te begrawe!"</t>
  </si>
  <si>
    <t>Gen 37:28 en toe daar van die Midianitiese handelaars verbykom, het die broers vir Josef uit die put uit opgetrek en vir twintig stukke silwer aan die Ismaeliete verkoop en dié het hom Egipte toe gevat.</t>
  </si>
  <si>
    <t>Gen 45:22 Hy het vir elkeen nuwe klere gegee, maar vir Benjamin het hy vyf stelle nuwe klere en nog drie en ‘n half kilogram silwer gegee.</t>
  </si>
  <si>
    <t>Exo 21:32 As ‘n bees ‘n slaaf of ‘n slavin doodstoot, moet drie honderd en veertig gram silwer aan die eienaar betaal word, en die bees moet met klippe doodgegooi word.</t>
  </si>
  <si>
    <t>Exo 30:13 "Elkeen wat kom om getel te word, moet met silwer betaal, ses gram volgens die standaardgewig van die heiligdom. Die ses gram is ‘n offergawe vir My, die Here.</t>
  </si>
  <si>
    <t>Lev 27:3 moet die volgende riglyne geld: ‘n Man van twintig tot sestig jaar kan losgekoop word teen vyf honderd en sewentig gram silwer volgens die standaardgewig van die heiligdom.</t>
  </si>
  <si>
    <t>Lev 27:16 "As iemand ‘n deel van sy grond aan die Here wy, moet die loskoopwaarde bepaal word volgens die hoeveelheid saad wat gewoonlik op die stuk grond gesaai word: vir elke honderd kilogram gars is die loskoopwaarde vyf honderd en sewentig gram silwer.</t>
  </si>
  <si>
    <t>Num 3:47 Jy moet vyf silwerstukke per kop invorder; bereken volgens die standaardgewig van die heiligdom is dit elf gram per silwerstuk.</t>
  </si>
  <si>
    <t>g</t>
  </si>
  <si>
    <t>Jos 24:32 Die liggaam van Josef wat deur die Israeliete uit Egipte gebring is, is in Sigem begrawe, in die stuk grond wat Jakob by die nageslag van Gamor, vader van Sigem, gekoop het vir honderd stukke silwer. Die grond het die eiendom van die nakomelinge van Josef geword.</t>
  </si>
  <si>
    <t>2Sa 24:24 Hierop het die koning vir Arauna gesê: "Nee, ek koop dit beslis van jou teen die volle prys. Ek bring nie aan die Here my God offerandes wat my niks kos nie." Dawid het toe die dorsvloer en die beeste vir sowat ses honderd gram silwer gekoop.</t>
  </si>
  <si>
    <t>1Ki 10:29 Om ‘n wa uit Egipte in te voer, het net minder as sewe kilogram silwer gekos, en ‘n perd ongeveer een en ‘n driekwart kilogram. Dieselfde pryse is aan die Hetitiese en die Aramese konings betaal. Die invoer het deur bemiddeling van die handelaars geskied.</t>
  </si>
  <si>
    <t>2Ki 7:1 Maar Elisa sê: "Hoor die woord van die Here! So het die Here gesê: Môre hierdie tyd sal ‘n mens vir elf gram silwer vyf kilogram meel of nege kilogram gars kom koop, hier in die poort van Samaria."</t>
  </si>
  <si>
    <t>2Ch 1:17 Uit Egipte is ‘n strydwa vir net minder as sewe kilogram silwer ingevoer en ‘n perd vir een en ‘n driekwart kilogram. Dieselfde pryse is aan al die Hetitiese en Aramese konings betaal. Die invoer het deur bemiddeling van die handelaars geskied.</t>
  </si>
  <si>
    <t>Jer 32:9 en ek het die stuk grond wat in Anatot is, by my neef Ganamel gekoop. Ek het vir hom twee honderd gram silwer afgeweeg.</t>
  </si>
  <si>
    <t>Zec 11:12 Ek het vir hulle gesê: "As julle wil, gee my my loon; as julle nie wil nie, laat staan dit." Hulle het toe my loon afgeweeg, dertig stukke silwer.
Zec 11:12 Ek het vir hulle gesê: "As julle wil, gee my my loon; as julle nie wil nie, laat staan dit." Hulle het toe my loon afgeweeg, dertig stukke silwer.
Zec 11:12 Ek het vir hulle gesê: "As julle wil, gee my my loon; as julle nie wil nie, laat staan dit." Hulle het toe my loon afgeweeg, dertig stukke silwer.</t>
  </si>
  <si>
    <t>Act 19:19 Heelparty van die mense wat toorkunste beoefen het, het hulle boeke gebring en voor almal verbrand. Hulle het die waarde daarvan bereken en gevind dat dit vyftig duisend silwermuntstukke werd was.</t>
  </si>
  <si>
    <t>Waarde van silwer</t>
  </si>
  <si>
    <t>Rand/g</t>
  </si>
  <si>
    <t>Waarde van een silwermuntstuk</t>
  </si>
  <si>
    <t>Rand</t>
  </si>
  <si>
    <t>http://www.silverperounce.com/</t>
  </si>
  <si>
    <t>Aannames</t>
  </si>
  <si>
    <t>$/g</t>
  </si>
  <si>
    <t>Rand/$ wisselkoers</t>
  </si>
  <si>
    <t>R/$</t>
  </si>
  <si>
    <t>http://www.beeld.com/</t>
  </si>
  <si>
    <t>Berekeninge</t>
  </si>
  <si>
    <t>Goud</t>
  </si>
  <si>
    <t>Goudprys</t>
  </si>
  <si>
    <t>$/ons</t>
  </si>
  <si>
    <t xml:space="preserve">1 ons = </t>
  </si>
  <si>
    <t>gram</t>
  </si>
  <si>
    <t>Waarde van goud</t>
  </si>
  <si>
    <t>Rand/gram</t>
  </si>
  <si>
    <t>Exo 25:39 Al hierdie voorwerpe moet uit vier en dertig kilogram suiwer goud gemaak word.</t>
  </si>
  <si>
    <t>Gewig in kg</t>
  </si>
  <si>
    <t>Waarde in Rand</t>
  </si>
  <si>
    <t>Munt-stukke</t>
  </si>
  <si>
    <t>Gedeelte in die Bybel</t>
  </si>
  <si>
    <t>Exo 38:24 Die hoeveelheid goud wat uit die spesiale bydrae ingekom het, en wat gebruik is vir al die werk aan die heiligdom, bereken volgens die standaardgewig van die heiligdom, was duisend en twee kilogram.</t>
  </si>
  <si>
    <t>Jos 7:21 ek het onder die buit pragtige klere uit Sinar gesien en ook sowat twee kilogram silwer en ‘n staaf goud van meer as ‘n halwe kilogram; ek wou dit baie graag hê en ek het dit gevat. Dit is in die grond in my tent begrawe. Die silwer is heel onder."</t>
  </si>
  <si>
    <t>2Sa 12:30 Hy het die kroon van hulle koning se kop afgehaal. Die kroon was van goud, sowat vier en dertig kilogram, en het ‘n kosbare steen bevat. Dit het nou op Dawid se kop gekom, en hy het ook ‘n groot buit uit Rabba saamgevat.</t>
  </si>
  <si>
    <t>1Ch 21:25 Dawid het aan Arauna byna sewe kilogram goud vir die plek betaal</t>
  </si>
  <si>
    <t>Neh 10:32 "Ons aanvaar die verpligting om elkeen elke jaar vier gram goud by te dra vir die dienswerk in die huis van ons God:</t>
  </si>
  <si>
    <t>Silwer in die Bybel</t>
  </si>
  <si>
    <t>Goud in die Bybel</t>
  </si>
  <si>
    <t>Mat 26:15 en gesê: "Wat sal julle my gee as ek sorg dat Jesus in julle hande kom?" Hulle het hom toe dertig silwermuntstukke betaal.</t>
  </si>
  <si>
    <t>Gars</t>
  </si>
  <si>
    <t>Perd</t>
  </si>
  <si>
    <t>kg silwer</t>
  </si>
  <si>
    <t>Randwaarde</t>
  </si>
  <si>
    <t>Silwer</t>
  </si>
  <si>
    <t>Meel</t>
  </si>
  <si>
    <t>g silwer</t>
  </si>
  <si>
    <t xml:space="preserve"> 1 Konings 10:29</t>
  </si>
  <si>
    <t xml:space="preserve">1 Perd = </t>
  </si>
  <si>
    <t>2 Konings 7:1</t>
  </si>
  <si>
    <t>http://www.indexmundi.com/commodities/?commodity=barley</t>
  </si>
  <si>
    <t>Huidige waarde</t>
  </si>
  <si>
    <t>$/ton</t>
  </si>
  <si>
    <t>kg</t>
  </si>
  <si>
    <t>Rand per ton</t>
  </si>
  <si>
    <t>R/ton</t>
  </si>
  <si>
    <t>Huidige waarde in doller</t>
  </si>
  <si>
    <t>Huidige waarde in rand</t>
  </si>
  <si>
    <t>R/kg</t>
  </si>
  <si>
    <t>https://www.pnponline.co.za/ProductList.aspx?CategoryName=Groceries</t>
  </si>
  <si>
    <t>Meels</t>
  </si>
  <si>
    <t>Prys in silwer</t>
  </si>
  <si>
    <t>Rand per kg</t>
  </si>
  <si>
    <t>Bybelse tyd is x keer duurder</t>
  </si>
  <si>
    <t>Huidige prys van 'n perd</t>
  </si>
  <si>
    <t>Waarde van silwer vandag</t>
  </si>
  <si>
    <t>Rand/$ wisselkoers vandag</t>
  </si>
  <si>
    <t>Num 3:47 (en 2 Kon 7:1)</t>
  </si>
  <si>
    <t>Waarde van silwer en goud in die Bybel en vandag</t>
  </si>
  <si>
    <t>Digtheid van silwer</t>
  </si>
  <si>
    <t>kg/liter</t>
  </si>
  <si>
    <t>Dikte van silwer muntstuk</t>
  </si>
  <si>
    <t>mm</t>
  </si>
  <si>
    <t>liter</t>
  </si>
  <si>
    <t xml:space="preserve"> - Volume in mm3</t>
  </si>
  <si>
    <t>mm3</t>
  </si>
  <si>
    <t>Oppervlak</t>
  </si>
  <si>
    <t>mm2</t>
  </si>
  <si>
    <t>Volume van een muntstuk</t>
  </si>
  <si>
    <t xml:space="preserve"> - Volume in m3</t>
  </si>
  <si>
    <t>m3</t>
  </si>
  <si>
    <t>Diameter van silwermuntstuk</t>
  </si>
  <si>
    <t>Bybelse eenheid</t>
  </si>
  <si>
    <t>Metrieke ekwivalent</t>
  </si>
  <si>
    <t>talent</t>
  </si>
  <si>
    <t>Bybelverwysing</t>
  </si>
  <si>
    <t>Eks 25:39; 37:24; 38:27; 2 Sam 12:30; 1 Kon 20:39; 2 Kon 5:22; 23:33; 1 Kron 20:2; 2 Kron 36:3; Sag 5:7; Mat 25:24; Openb 16:21</t>
  </si>
  <si>
    <t>60 minas</t>
  </si>
  <si>
    <t>mina</t>
  </si>
  <si>
    <t>sikkel</t>
  </si>
  <si>
    <t>Afrikaans</t>
  </si>
  <si>
    <t>Engels</t>
  </si>
  <si>
    <t>Ander</t>
  </si>
  <si>
    <t>shekel</t>
  </si>
  <si>
    <t>pim</t>
  </si>
  <si>
    <t>beka</t>
  </si>
  <si>
    <t>gerah</t>
  </si>
  <si>
    <t>cubit</t>
  </si>
  <si>
    <t>Gewig</t>
  </si>
  <si>
    <t>Lengte</t>
  </si>
  <si>
    <t>m</t>
  </si>
  <si>
    <t>span</t>
  </si>
  <si>
    <t>cm</t>
  </si>
  <si>
    <t>handbreadth</t>
  </si>
  <si>
    <t>handbreedte</t>
  </si>
  <si>
    <t>lethek</t>
  </si>
  <si>
    <t>ephah</t>
  </si>
  <si>
    <t>seah</t>
  </si>
  <si>
    <t>omer</t>
  </si>
  <si>
    <t>cab</t>
  </si>
  <si>
    <t>Droë Volume</t>
  </si>
  <si>
    <t>Vloeistof Volume</t>
  </si>
  <si>
    <t>bath</t>
  </si>
  <si>
    <t>hin</t>
  </si>
  <si>
    <t>log</t>
  </si>
  <si>
    <t>Britse eenhede</t>
  </si>
  <si>
    <t>pond</t>
  </si>
  <si>
    <t>onse</t>
  </si>
  <si>
    <t>Eze 45:12  And the shekel shall be twenty gerahs: twenty shekels, five and twenty shekels, fifteen shekels, shall be your mina.</t>
  </si>
  <si>
    <t xml:space="preserve">1 Sam 13:21  And there was the charge of a pim for the plowshares, and for the mattocks, and for the three-pronged forks, and for the axes, and to sharpen the plowshares. </t>
  </si>
  <si>
    <t>Gen 6:16  A window shalt thou make to the ark, and in a cubit shalt thou finish it above; and the door of the ark shalt thou set in the side thereof; with lower, second, and third stories shalt thou make it.</t>
  </si>
  <si>
    <t>Exo 28:16  Foursquare it shall be being doubled; a span shall be the length thereof, and a span shall be the breadth thereof.</t>
  </si>
  <si>
    <t>Exo 25:25  And thou shalt make unto it a border of a handbreadth round about, and thou shalt make a golden crown to the border thereof round about.</t>
  </si>
  <si>
    <t xml:space="preserve">Eze 45:11  The ephah and the bath shall be of one measure, that the bath may contain the tenth part of a homer, and the ephah the tenth part of a homer: the measure thereof shall be after the homer. 
Eze 45:12  And the shekel shall be twenty gerahs: twenty shekels, five and twenty shekels, fifteen shekels, shall be your mina. 
Eze 45:13  This is the oblation that ye shall offer; the sixth part of an ephah of a homer of wheat, and ye shall give the sixth part of an ephah of a homer of barley: 
Eze 45:14  Concerning the ordinance of oil, the bath of oil, ye shall offer the tenth part of a bath out of the kor, which is a homer of ten baths; for ten baths are a homer: </t>
  </si>
  <si>
    <t>kor [homer]</t>
  </si>
  <si>
    <t>bushels</t>
  </si>
  <si>
    <t>pinte</t>
  </si>
  <si>
    <t>gallon</t>
  </si>
  <si>
    <t>Gebaseer op die basis dat:
 - 1 sikkel = 11.5 g
 - 1 cubit = 18 duim
 - 1 ephah = 22 liter</t>
  </si>
  <si>
    <t>duim</t>
  </si>
  <si>
    <t>Gewig van een silwermuntstuk ('n sikkel)</t>
  </si>
  <si>
    <t>Bybelse gewigte en mates</t>
  </si>
  <si>
    <t>1 ephah</t>
  </si>
  <si>
    <t>1/6 bath</t>
  </si>
  <si>
    <t>1/12 bath</t>
  </si>
  <si>
    <t>10 ephahs</t>
  </si>
  <si>
    <t>5 ephahs</t>
  </si>
  <si>
    <t>10 omers</t>
  </si>
  <si>
    <t>1/3 ephah</t>
  </si>
  <si>
    <t>1/10 ephah</t>
  </si>
  <si>
    <t>1/18 ephah</t>
  </si>
</sst>
</file>

<file path=xl/styles.xml><?xml version="1.0" encoding="utf-8"?>
<styleSheet xmlns="http://schemas.openxmlformats.org/spreadsheetml/2006/main">
  <numFmts count="2">
    <numFmt numFmtId="164" formatCode="0.0"/>
    <numFmt numFmtId="165" formatCode="&quot;R&quot;\ #,##0"/>
  </numFmts>
  <fonts count="7">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font>
    <font>
      <b/>
      <sz val="14"/>
      <color theme="1"/>
      <name val="Calibri"/>
      <family val="2"/>
      <scheme val="minor"/>
    </font>
    <font>
      <b/>
      <i/>
      <sz val="12"/>
      <color theme="1"/>
      <name val="Calibri"/>
      <family val="2"/>
      <scheme val="minor"/>
    </font>
    <font>
      <b/>
      <u/>
      <sz val="12"/>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xf numFmtId="0" fontId="0" fillId="2" borderId="0" xfId="0" applyFill="1" applyAlignment="1">
      <alignment wrapText="1"/>
    </xf>
    <xf numFmtId="0" fontId="3" fillId="0" borderId="0" xfId="1" applyAlignment="1" applyProtection="1"/>
    <xf numFmtId="0" fontId="4" fillId="3" borderId="0" xfId="0" applyFont="1" applyFill="1"/>
    <xf numFmtId="164" fontId="0" fillId="0" borderId="0" xfId="0" applyNumberFormat="1"/>
    <xf numFmtId="165" fontId="0" fillId="0" borderId="0" xfId="0" applyNumberFormat="1"/>
    <xf numFmtId="0" fontId="1" fillId="0" borderId="0" xfId="0" applyFont="1" applyAlignment="1">
      <alignment horizontal="center" wrapText="1"/>
    </xf>
    <xf numFmtId="165" fontId="0" fillId="0" borderId="0" xfId="0" applyNumberFormat="1" applyAlignment="1"/>
    <xf numFmtId="0" fontId="2" fillId="0" borderId="0" xfId="0" applyFont="1" applyAlignment="1">
      <alignment wrapText="1"/>
    </xf>
    <xf numFmtId="0" fontId="0" fillId="0" borderId="0" xfId="0" applyFont="1"/>
    <xf numFmtId="165" fontId="1" fillId="0" borderId="0" xfId="0" applyNumberFormat="1" applyFont="1"/>
    <xf numFmtId="0" fontId="5" fillId="0" borderId="0" xfId="0" applyFont="1"/>
    <xf numFmtId="0" fontId="0" fillId="4" borderId="0" xfId="0" applyFill="1"/>
    <xf numFmtId="0" fontId="1" fillId="4" borderId="0" xfId="0" applyFont="1" applyFill="1"/>
    <xf numFmtId="2" fontId="0" fillId="0" borderId="0" xfId="0" applyNumberFormat="1"/>
    <xf numFmtId="0" fontId="6" fillId="0" borderId="0" xfId="0" applyFont="1"/>
    <xf numFmtId="164" fontId="1" fillId="0" borderId="0" xfId="0" applyNumberFormat="1" applyFont="1"/>
    <xf numFmtId="11" fontId="0" fillId="0" borderId="0" xfId="0" applyNumberFormat="1"/>
    <xf numFmtId="0" fontId="4" fillId="0" borderId="0" xfId="0" applyFont="1"/>
    <xf numFmtId="0" fontId="1" fillId="3" borderId="0" xfId="0" applyFont="1" applyFill="1" applyAlignment="1">
      <alignment wrapText="1"/>
    </xf>
    <xf numFmtId="0" fontId="1" fillId="3" borderId="0" xfId="0" applyFont="1" applyFill="1" applyAlignment="1">
      <alignment horizontal="center" wrapText="1"/>
    </xf>
    <xf numFmtId="0" fontId="1" fillId="3" borderId="0" xfId="0" applyFont="1" applyFill="1" applyAlignment="1"/>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0" fillId="0" borderId="0" xfId="0" applyAlignment="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beeld.com/" TargetMode="External"/><Relationship Id="rId2" Type="http://schemas.openxmlformats.org/officeDocument/2006/relationships/hyperlink" Target="http://www.beeld.com/" TargetMode="External"/><Relationship Id="rId1" Type="http://schemas.openxmlformats.org/officeDocument/2006/relationships/hyperlink" Target="http://www.silverperounce.com/" TargetMode="External"/><Relationship Id="rId6" Type="http://schemas.openxmlformats.org/officeDocument/2006/relationships/printerSettings" Target="../printerSettings/printerSettings2.bin"/><Relationship Id="rId5" Type="http://schemas.openxmlformats.org/officeDocument/2006/relationships/hyperlink" Target="https://www.pnponline.co.za/ProductList.aspx?CategoryName=Groceries" TargetMode="External"/><Relationship Id="rId4" Type="http://schemas.openxmlformats.org/officeDocument/2006/relationships/hyperlink" Target="http://www.indexmundi.com/commodities/?commodity=barle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32"/>
  <sheetViews>
    <sheetView workbookViewId="0"/>
  </sheetViews>
  <sheetFormatPr defaultRowHeight="15"/>
  <cols>
    <col min="1" max="1" width="12.140625" customWidth="1"/>
    <col min="2" max="2" width="12.42578125" bestFit="1" customWidth="1"/>
    <col min="3" max="3" width="10.85546875" bestFit="1" customWidth="1"/>
    <col min="4" max="4" width="6.7109375" customWidth="1"/>
    <col min="5" max="5" width="4.7109375" bestFit="1" customWidth="1"/>
    <col min="6" max="6" width="6.85546875" customWidth="1"/>
    <col min="7" max="7" width="7.85546875" bestFit="1" customWidth="1"/>
    <col min="8" max="8" width="63.28515625" customWidth="1"/>
  </cols>
  <sheetData>
    <row r="1" spans="1:8" ht="18.75">
      <c r="A1" s="22" t="s">
        <v>139</v>
      </c>
      <c r="B1" s="22"/>
      <c r="C1" s="22"/>
    </row>
    <row r="2" spans="1:8" ht="60" customHeight="1">
      <c r="A2" s="34" t="s">
        <v>136</v>
      </c>
      <c r="B2" s="34"/>
      <c r="C2" s="34"/>
    </row>
    <row r="4" spans="1:8" s="10" customFormat="1" ht="15" customHeight="1">
      <c r="A4" s="26" t="s">
        <v>90</v>
      </c>
      <c r="B4" s="27"/>
      <c r="C4" s="32" t="s">
        <v>100</v>
      </c>
      <c r="D4" s="26" t="s">
        <v>91</v>
      </c>
      <c r="E4" s="28"/>
      <c r="F4" s="26" t="s">
        <v>123</v>
      </c>
      <c r="G4" s="28"/>
      <c r="H4" s="32" t="s">
        <v>93</v>
      </c>
    </row>
    <row r="5" spans="1:8" s="10" customFormat="1">
      <c r="A5" s="29" t="s">
        <v>98</v>
      </c>
      <c r="B5" s="29" t="s">
        <v>99</v>
      </c>
      <c r="C5" s="33"/>
      <c r="D5" s="30"/>
      <c r="E5" s="31"/>
      <c r="F5" s="30"/>
      <c r="G5" s="31"/>
      <c r="H5" s="33"/>
    </row>
    <row r="7" spans="1:8" s="10" customFormat="1">
      <c r="A7" s="23" t="s">
        <v>106</v>
      </c>
      <c r="B7" s="24"/>
      <c r="C7" s="24"/>
      <c r="D7" s="24"/>
      <c r="E7" s="24"/>
      <c r="F7" s="24"/>
      <c r="G7" s="24"/>
      <c r="H7" s="24"/>
    </row>
    <row r="8" spans="1:8" ht="30">
      <c r="A8" t="s">
        <v>92</v>
      </c>
      <c r="B8" t="s">
        <v>92</v>
      </c>
      <c r="C8" t="s">
        <v>95</v>
      </c>
      <c r="D8">
        <v>34</v>
      </c>
      <c r="E8" t="s">
        <v>61</v>
      </c>
      <c r="F8">
        <v>75</v>
      </c>
      <c r="G8" t="s">
        <v>124</v>
      </c>
      <c r="H8" s="3" t="s">
        <v>94</v>
      </c>
    </row>
    <row r="9" spans="1:8" ht="30">
      <c r="A9" t="s">
        <v>96</v>
      </c>
      <c r="B9" t="s">
        <v>96</v>
      </c>
      <c r="D9">
        <v>0.6</v>
      </c>
      <c r="E9" t="s">
        <v>61</v>
      </c>
      <c r="F9">
        <v>1.25</v>
      </c>
      <c r="G9" t="s">
        <v>124</v>
      </c>
      <c r="H9" s="3" t="s">
        <v>126</v>
      </c>
    </row>
    <row r="10" spans="1:8">
      <c r="A10" s="1" t="s">
        <v>97</v>
      </c>
      <c r="B10" s="1" t="s">
        <v>101</v>
      </c>
      <c r="C10" s="1"/>
      <c r="D10" s="1">
        <v>11.5</v>
      </c>
      <c r="E10" s="1" t="s">
        <v>8</v>
      </c>
      <c r="F10" s="1">
        <f>2/5</f>
        <v>0.4</v>
      </c>
      <c r="G10" s="1" t="s">
        <v>125</v>
      </c>
      <c r="H10" s="3"/>
    </row>
    <row r="11" spans="1:8" ht="45">
      <c r="B11" t="s">
        <v>102</v>
      </c>
      <c r="D11">
        <v>7.7</v>
      </c>
      <c r="E11" t="s">
        <v>8</v>
      </c>
      <c r="F11">
        <v>0.25</v>
      </c>
      <c r="G11" t="s">
        <v>125</v>
      </c>
      <c r="H11" s="3" t="s">
        <v>127</v>
      </c>
    </row>
    <row r="12" spans="1:8">
      <c r="B12" t="s">
        <v>103</v>
      </c>
      <c r="D12">
        <v>5.8</v>
      </c>
      <c r="E12" t="s">
        <v>8</v>
      </c>
      <c r="F12">
        <v>0.2</v>
      </c>
      <c r="G12" t="s">
        <v>125</v>
      </c>
      <c r="H12" s="3"/>
    </row>
    <row r="13" spans="1:8">
      <c r="B13" t="s">
        <v>104</v>
      </c>
      <c r="D13">
        <v>0.6</v>
      </c>
      <c r="E13" t="s">
        <v>8</v>
      </c>
      <c r="F13">
        <f>1/50</f>
        <v>0.02</v>
      </c>
      <c r="G13" t="s">
        <v>125</v>
      </c>
      <c r="H13" s="3"/>
    </row>
    <row r="15" spans="1:8" s="10" customFormat="1">
      <c r="A15" s="23" t="s">
        <v>107</v>
      </c>
      <c r="B15" s="24"/>
      <c r="C15" s="24"/>
      <c r="D15" s="24"/>
      <c r="E15" s="24"/>
      <c r="F15" s="24"/>
      <c r="G15" s="24"/>
      <c r="H15" s="24"/>
    </row>
    <row r="16" spans="1:8" ht="45">
      <c r="A16" s="1"/>
      <c r="B16" s="1" t="s">
        <v>105</v>
      </c>
      <c r="C16" s="1"/>
      <c r="D16" s="1">
        <v>0.5</v>
      </c>
      <c r="E16" s="1" t="s">
        <v>108</v>
      </c>
      <c r="F16" s="1">
        <v>18</v>
      </c>
      <c r="G16" s="1" t="s">
        <v>137</v>
      </c>
      <c r="H16" s="3" t="s">
        <v>128</v>
      </c>
    </row>
    <row r="17" spans="1:8" ht="30">
      <c r="B17" t="s">
        <v>109</v>
      </c>
      <c r="D17">
        <v>23</v>
      </c>
      <c r="E17" t="s">
        <v>110</v>
      </c>
      <c r="F17">
        <v>9</v>
      </c>
      <c r="G17" t="s">
        <v>137</v>
      </c>
      <c r="H17" s="3" t="s">
        <v>129</v>
      </c>
    </row>
    <row r="18" spans="1:8" ht="45">
      <c r="A18" t="s">
        <v>112</v>
      </c>
      <c r="B18" t="s">
        <v>111</v>
      </c>
      <c r="D18">
        <v>8</v>
      </c>
      <c r="E18" t="s">
        <v>110</v>
      </c>
      <c r="F18">
        <v>3</v>
      </c>
      <c r="G18" t="s">
        <v>137</v>
      </c>
      <c r="H18" s="3" t="s">
        <v>130</v>
      </c>
    </row>
    <row r="20" spans="1:8" s="10" customFormat="1">
      <c r="A20" s="25" t="s">
        <v>118</v>
      </c>
      <c r="B20" s="24"/>
      <c r="C20" s="24"/>
      <c r="D20" s="24"/>
      <c r="E20" s="24"/>
      <c r="F20" s="24"/>
      <c r="G20" s="24"/>
      <c r="H20" s="24"/>
    </row>
    <row r="21" spans="1:8" ht="165">
      <c r="B21" t="s">
        <v>132</v>
      </c>
      <c r="C21" t="s">
        <v>143</v>
      </c>
      <c r="D21">
        <v>220</v>
      </c>
      <c r="E21" t="s">
        <v>81</v>
      </c>
      <c r="F21">
        <v>6</v>
      </c>
      <c r="G21" t="s">
        <v>133</v>
      </c>
      <c r="H21" s="3" t="s">
        <v>131</v>
      </c>
    </row>
    <row r="22" spans="1:8">
      <c r="B22" t="s">
        <v>113</v>
      </c>
      <c r="C22" t="s">
        <v>144</v>
      </c>
      <c r="D22">
        <v>110</v>
      </c>
      <c r="E22" t="s">
        <v>81</v>
      </c>
      <c r="F22">
        <v>3</v>
      </c>
      <c r="G22" t="s">
        <v>133</v>
      </c>
    </row>
    <row r="23" spans="1:8">
      <c r="B23" t="s">
        <v>114</v>
      </c>
      <c r="C23" t="s">
        <v>145</v>
      </c>
      <c r="D23">
        <v>22</v>
      </c>
      <c r="E23" t="s">
        <v>81</v>
      </c>
      <c r="F23">
        <f>3/5</f>
        <v>0.6</v>
      </c>
      <c r="G23" t="s">
        <v>133</v>
      </c>
    </row>
    <row r="24" spans="1:8">
      <c r="B24" t="s">
        <v>115</v>
      </c>
      <c r="C24" t="s">
        <v>146</v>
      </c>
      <c r="D24">
        <v>7.3</v>
      </c>
      <c r="E24" t="s">
        <v>81</v>
      </c>
      <c r="F24">
        <v>13</v>
      </c>
      <c r="G24" t="s">
        <v>134</v>
      </c>
    </row>
    <row r="25" spans="1:8">
      <c r="B25" t="s">
        <v>116</v>
      </c>
      <c r="C25" t="s">
        <v>147</v>
      </c>
      <c r="D25">
        <v>2</v>
      </c>
      <c r="E25" t="s">
        <v>81</v>
      </c>
      <c r="F25">
        <v>4</v>
      </c>
      <c r="G25" t="s">
        <v>134</v>
      </c>
    </row>
    <row r="26" spans="1:8">
      <c r="B26" t="s">
        <v>117</v>
      </c>
      <c r="C26" t="s">
        <v>148</v>
      </c>
      <c r="D26">
        <v>1</v>
      </c>
      <c r="E26" t="s">
        <v>81</v>
      </c>
      <c r="F26">
        <v>2</v>
      </c>
      <c r="G26" t="s">
        <v>134</v>
      </c>
    </row>
    <row r="29" spans="1:8" s="10" customFormat="1">
      <c r="A29" s="25" t="s">
        <v>119</v>
      </c>
      <c r="B29" s="24"/>
      <c r="C29" s="24"/>
      <c r="D29" s="24"/>
      <c r="E29" s="24"/>
      <c r="F29" s="24"/>
      <c r="G29" s="24"/>
      <c r="H29" s="24"/>
    </row>
    <row r="30" spans="1:8">
      <c r="B30" t="s">
        <v>120</v>
      </c>
      <c r="C30" t="s">
        <v>140</v>
      </c>
      <c r="D30">
        <v>22</v>
      </c>
      <c r="E30" t="s">
        <v>81</v>
      </c>
      <c r="F30">
        <v>5</v>
      </c>
      <c r="G30" t="s">
        <v>135</v>
      </c>
    </row>
    <row r="31" spans="1:8">
      <c r="B31" t="s">
        <v>121</v>
      </c>
      <c r="C31" t="s">
        <v>141</v>
      </c>
      <c r="D31">
        <v>4</v>
      </c>
      <c r="E31" t="s">
        <v>81</v>
      </c>
      <c r="F31">
        <v>7</v>
      </c>
      <c r="G31" t="s">
        <v>134</v>
      </c>
    </row>
    <row r="32" spans="1:8">
      <c r="B32" t="s">
        <v>122</v>
      </c>
      <c r="C32" t="s">
        <v>142</v>
      </c>
      <c r="D32">
        <v>0.3</v>
      </c>
      <c r="E32" t="s">
        <v>81</v>
      </c>
      <c r="F32">
        <v>0.5</v>
      </c>
      <c r="G32" t="s">
        <v>134</v>
      </c>
    </row>
  </sheetData>
  <mergeCells count="6">
    <mergeCell ref="H4:H5"/>
    <mergeCell ref="A2:C2"/>
    <mergeCell ref="A4:B4"/>
    <mergeCell ref="D4:E5"/>
    <mergeCell ref="C4:C5"/>
    <mergeCell ref="F4:G5"/>
  </mergeCells>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dimension ref="A1:D62"/>
  <sheetViews>
    <sheetView tabSelected="1" workbookViewId="0"/>
  </sheetViews>
  <sheetFormatPr defaultRowHeight="15"/>
  <cols>
    <col min="1" max="1" width="48" customWidth="1"/>
    <col min="2" max="2" width="12" bestFit="1" customWidth="1"/>
  </cols>
  <sheetData>
    <row r="1" spans="1:4" ht="21">
      <c r="A1" s="4" t="s">
        <v>76</v>
      </c>
    </row>
    <row r="5" spans="1:4" ht="18.75">
      <c r="A5" s="7" t="s">
        <v>52</v>
      </c>
    </row>
    <row r="6" spans="1:4">
      <c r="A6" s="1"/>
    </row>
    <row r="7" spans="1:4" ht="15.75">
      <c r="A7" s="15" t="s">
        <v>22</v>
      </c>
    </row>
    <row r="8" spans="1:4">
      <c r="A8" s="1"/>
    </row>
    <row r="9" spans="1:4">
      <c r="A9" t="s">
        <v>138</v>
      </c>
      <c r="B9">
        <v>11.5</v>
      </c>
      <c r="C9" t="s">
        <v>8</v>
      </c>
      <c r="D9" t="s">
        <v>75</v>
      </c>
    </row>
    <row r="10" spans="1:4">
      <c r="A10" t="s">
        <v>73</v>
      </c>
      <c r="B10" s="16">
        <v>1.276</v>
      </c>
      <c r="C10" t="s">
        <v>23</v>
      </c>
      <c r="D10" s="6" t="s">
        <v>21</v>
      </c>
    </row>
    <row r="11" spans="1:4">
      <c r="A11" t="s">
        <v>74</v>
      </c>
      <c r="B11" s="16">
        <v>6.72</v>
      </c>
      <c r="C11" t="s">
        <v>25</v>
      </c>
      <c r="D11" s="6" t="s">
        <v>26</v>
      </c>
    </row>
    <row r="12" spans="1:4">
      <c r="A12" t="s">
        <v>77</v>
      </c>
      <c r="B12">
        <v>10.49</v>
      </c>
      <c r="C12" t="s">
        <v>78</v>
      </c>
      <c r="D12" s="6"/>
    </row>
    <row r="13" spans="1:4">
      <c r="A13" t="s">
        <v>79</v>
      </c>
      <c r="B13">
        <v>2</v>
      </c>
      <c r="C13" t="s">
        <v>80</v>
      </c>
      <c r="D13" s="6"/>
    </row>
    <row r="15" spans="1:4" ht="15.75">
      <c r="A15" s="15" t="s">
        <v>27</v>
      </c>
    </row>
    <row r="17" spans="1:4">
      <c r="A17" t="s">
        <v>17</v>
      </c>
      <c r="B17" s="8">
        <f>B10*B11</f>
        <v>8.5747199999999992</v>
      </c>
      <c r="C17" t="s">
        <v>18</v>
      </c>
    </row>
    <row r="18" spans="1:4">
      <c r="A18" t="s">
        <v>19</v>
      </c>
      <c r="B18" s="8">
        <f>B17*B9</f>
        <v>98.609279999999984</v>
      </c>
      <c r="C18" t="s">
        <v>20</v>
      </c>
    </row>
    <row r="19" spans="1:4">
      <c r="B19" s="8"/>
    </row>
    <row r="20" spans="1:4">
      <c r="A20" t="s">
        <v>86</v>
      </c>
      <c r="B20">
        <f>(B9/1000)/B12</f>
        <v>1.09628217349857E-3</v>
      </c>
      <c r="C20" t="s">
        <v>81</v>
      </c>
    </row>
    <row r="21" spans="1:4">
      <c r="A21" t="s">
        <v>87</v>
      </c>
      <c r="B21" s="21">
        <f>B20/1000</f>
        <v>1.09628217349857E-6</v>
      </c>
      <c r="C21" t="s">
        <v>88</v>
      </c>
      <c r="D21" s="8"/>
    </row>
    <row r="22" spans="1:4">
      <c r="A22" t="s">
        <v>82</v>
      </c>
      <c r="B22" s="8">
        <f>B21*1000^3</f>
        <v>1096.28217349857</v>
      </c>
      <c r="C22" t="s">
        <v>83</v>
      </c>
    </row>
    <row r="23" spans="1:4">
      <c r="A23" t="s">
        <v>84</v>
      </c>
      <c r="B23" s="8">
        <f>B22/B13</f>
        <v>548.14108674928502</v>
      </c>
      <c r="C23" t="s">
        <v>85</v>
      </c>
    </row>
    <row r="24" spans="1:4">
      <c r="A24" t="s">
        <v>89</v>
      </c>
      <c r="B24" s="20">
        <f>(B23/(PI()/4))^0.5</f>
        <v>26.418079183454974</v>
      </c>
      <c r="C24" s="1" t="s">
        <v>80</v>
      </c>
    </row>
    <row r="27" spans="1:4" ht="15.75">
      <c r="A27" s="19" t="s">
        <v>49</v>
      </c>
      <c r="B27" s="9"/>
    </row>
    <row r="28" spans="1:4">
      <c r="A28" s="3" t="s">
        <v>56</v>
      </c>
      <c r="B28">
        <v>1.75</v>
      </c>
      <c r="C28" t="s">
        <v>50</v>
      </c>
      <c r="D28" t="s">
        <v>55</v>
      </c>
    </row>
    <row r="29" spans="1:4">
      <c r="A29" t="s">
        <v>51</v>
      </c>
      <c r="B29" s="9">
        <f>B28*$B$17*1000</f>
        <v>15005.759999999998</v>
      </c>
    </row>
    <row r="30" spans="1:4">
      <c r="A30" t="s">
        <v>72</v>
      </c>
      <c r="B30" s="9"/>
    </row>
    <row r="31" spans="1:4">
      <c r="A31" t="s">
        <v>71</v>
      </c>
      <c r="B31" s="18" t="e">
        <f>B29/B30</f>
        <v>#DIV/0!</v>
      </c>
    </row>
    <row r="32" spans="1:4">
      <c r="B32" s="9"/>
    </row>
    <row r="33" spans="1:4">
      <c r="B33" s="9"/>
    </row>
    <row r="34" spans="1:4" ht="15.75">
      <c r="A34" s="19" t="s">
        <v>48</v>
      </c>
      <c r="B34" s="9"/>
    </row>
    <row r="35" spans="1:4">
      <c r="A35" s="13" t="s">
        <v>48</v>
      </c>
      <c r="B35" s="9">
        <v>9</v>
      </c>
      <c r="C35" t="s">
        <v>61</v>
      </c>
      <c r="D35" t="s">
        <v>57</v>
      </c>
    </row>
    <row r="36" spans="1:4">
      <c r="A36" t="s">
        <v>69</v>
      </c>
      <c r="B36">
        <v>11</v>
      </c>
      <c r="C36" t="s">
        <v>54</v>
      </c>
    </row>
    <row r="37" spans="1:4">
      <c r="A37" t="s">
        <v>62</v>
      </c>
      <c r="B37" s="14">
        <f>B36*$B$17/(B35/1000)</f>
        <v>10480.213333333333</v>
      </c>
      <c r="C37" s="1" t="s">
        <v>63</v>
      </c>
    </row>
    <row r="38" spans="1:4">
      <c r="A38" t="s">
        <v>64</v>
      </c>
      <c r="B38" s="16">
        <v>210.17</v>
      </c>
      <c r="C38" t="s">
        <v>60</v>
      </c>
      <c r="D38" s="6" t="s">
        <v>58</v>
      </c>
    </row>
    <row r="39" spans="1:4">
      <c r="A39" t="s">
        <v>65</v>
      </c>
      <c r="B39" s="14">
        <f>B38*B11</f>
        <v>1412.3423999999998</v>
      </c>
      <c r="C39" s="1" t="s">
        <v>63</v>
      </c>
    </row>
    <row r="40" spans="1:4">
      <c r="A40" t="s">
        <v>71</v>
      </c>
      <c r="B40" s="18">
        <f>B37/B39</f>
        <v>7.4204479971240227</v>
      </c>
    </row>
    <row r="42" spans="1:4" ht="15.75">
      <c r="A42" s="19" t="s">
        <v>53</v>
      </c>
    </row>
    <row r="43" spans="1:4">
      <c r="A43" t="s">
        <v>68</v>
      </c>
      <c r="B43">
        <v>5</v>
      </c>
      <c r="C43" t="s">
        <v>61</v>
      </c>
      <c r="D43" t="s">
        <v>57</v>
      </c>
    </row>
    <row r="44" spans="1:4">
      <c r="A44" t="s">
        <v>69</v>
      </c>
      <c r="B44">
        <v>11</v>
      </c>
      <c r="C44" t="s">
        <v>54</v>
      </c>
    </row>
    <row r="45" spans="1:4">
      <c r="A45" t="s">
        <v>70</v>
      </c>
      <c r="B45" s="14">
        <f>B44*$B$17/B43</f>
        <v>18.864383999999998</v>
      </c>
      <c r="C45" s="1" t="s">
        <v>66</v>
      </c>
    </row>
    <row r="46" spans="1:4">
      <c r="A46" t="s">
        <v>59</v>
      </c>
      <c r="B46" s="17">
        <v>7.6</v>
      </c>
      <c r="C46" s="1" t="s">
        <v>66</v>
      </c>
      <c r="D46" s="6" t="s">
        <v>67</v>
      </c>
    </row>
    <row r="47" spans="1:4">
      <c r="A47" t="s">
        <v>71</v>
      </c>
      <c r="B47" s="18">
        <f>B45/B46</f>
        <v>2.4821557894736839</v>
      </c>
    </row>
    <row r="51" spans="1:4" ht="18.75">
      <c r="A51" s="7" t="s">
        <v>28</v>
      </c>
    </row>
    <row r="54" spans="1:4" ht="15.75">
      <c r="A54" s="15" t="s">
        <v>22</v>
      </c>
    </row>
    <row r="56" spans="1:4">
      <c r="A56" t="s">
        <v>29</v>
      </c>
      <c r="B56" s="16">
        <v>1615</v>
      </c>
      <c r="C56" t="s">
        <v>30</v>
      </c>
      <c r="D56" s="6" t="s">
        <v>26</v>
      </c>
    </row>
    <row r="57" spans="1:4">
      <c r="A57" t="s">
        <v>24</v>
      </c>
      <c r="B57">
        <f>B11</f>
        <v>6.72</v>
      </c>
      <c r="C57" t="s">
        <v>25</v>
      </c>
      <c r="D57" s="6"/>
    </row>
    <row r="58" spans="1:4">
      <c r="A58" t="s">
        <v>31</v>
      </c>
      <c r="B58">
        <v>28.349523000000001</v>
      </c>
      <c r="C58" t="s">
        <v>32</v>
      </c>
    </row>
    <row r="60" spans="1:4" ht="15.75">
      <c r="A60" s="15" t="s">
        <v>27</v>
      </c>
    </row>
    <row r="62" spans="1:4">
      <c r="A62" t="s">
        <v>33</v>
      </c>
      <c r="B62" s="8">
        <f>B56*B57/B58</f>
        <v>382.82125593435904</v>
      </c>
      <c r="C62" t="s">
        <v>34</v>
      </c>
    </row>
  </sheetData>
  <hyperlinks>
    <hyperlink ref="D10" r:id="rId1"/>
    <hyperlink ref="D11" r:id="rId2"/>
    <hyperlink ref="D56" r:id="rId3"/>
    <hyperlink ref="D38" r:id="rId4"/>
    <hyperlink ref="D46" r:id="rId5"/>
  </hyperlinks>
  <pageMargins left="0.7" right="0.7" top="0.75" bottom="0.75" header="0.3" footer="0.3"/>
  <pageSetup paperSize="9" orientation="portrait" horizontalDpi="4294967293" verticalDpi="0" r:id="rId6"/>
</worksheet>
</file>

<file path=xl/worksheets/sheet3.xml><?xml version="1.0" encoding="utf-8"?>
<worksheet xmlns="http://schemas.openxmlformats.org/spreadsheetml/2006/main" xmlns:r="http://schemas.openxmlformats.org/officeDocument/2006/relationships">
  <dimension ref="A1:D22"/>
  <sheetViews>
    <sheetView zoomScaleNormal="100" workbookViewId="0">
      <pane ySplit="3" topLeftCell="A4" activePane="bottomLeft" state="frozen"/>
      <selection pane="bottomLeft" activeCell="A4" sqref="A4"/>
    </sheetView>
  </sheetViews>
  <sheetFormatPr defaultRowHeight="15"/>
  <cols>
    <col min="1" max="1" width="100" style="3" customWidth="1"/>
    <col min="2" max="2" width="9.5703125" customWidth="1"/>
    <col min="3" max="3" width="9.7109375" customWidth="1"/>
    <col min="4" max="4" width="11.42578125" bestFit="1" customWidth="1"/>
  </cols>
  <sheetData>
    <row r="1" spans="1:4" ht="21">
      <c r="A1" s="12" t="s">
        <v>45</v>
      </c>
    </row>
    <row r="2" spans="1:4">
      <c r="A2" s="2"/>
    </row>
    <row r="3" spans="1:4" ht="30">
      <c r="A3" s="2" t="s">
        <v>39</v>
      </c>
      <c r="B3" s="10" t="s">
        <v>36</v>
      </c>
      <c r="C3" s="10" t="s">
        <v>38</v>
      </c>
      <c r="D3" s="10" t="s">
        <v>37</v>
      </c>
    </row>
    <row r="5" spans="1:4" ht="30">
      <c r="A5" s="3" t="s">
        <v>0</v>
      </c>
      <c r="B5">
        <v>4.5</v>
      </c>
      <c r="D5" s="11">
        <f>IF(C5="", B5*Berekeninge!$B$17*1000, C5*Berekeninge!$B$18)</f>
        <v>38586.239999999998</v>
      </c>
    </row>
    <row r="6" spans="1:4" ht="30">
      <c r="A6" s="3" t="s">
        <v>1</v>
      </c>
      <c r="C6">
        <v>20</v>
      </c>
      <c r="D6" s="11">
        <f>IF(C6="", B6*Berekeninge!$B$17*1000, C6*Berekeninge!$B$18)</f>
        <v>1972.1855999999998</v>
      </c>
    </row>
    <row r="7" spans="1:4" ht="30">
      <c r="A7" s="3" t="s">
        <v>2</v>
      </c>
      <c r="B7">
        <v>3.5</v>
      </c>
      <c r="D7" s="11">
        <f>IF(C7="", B7*Berekeninge!$B$17*1000, C7*Berekeninge!$B$18)</f>
        <v>30011.519999999997</v>
      </c>
    </row>
    <row r="8" spans="1:4" ht="30">
      <c r="A8" s="3" t="s">
        <v>3</v>
      </c>
      <c r="B8">
        <v>0.34</v>
      </c>
      <c r="D8" s="11">
        <f>IF(C8="", B8*Berekeninge!$B$17*1000, C8*Berekeninge!$B$18)</f>
        <v>2915.4048000000003</v>
      </c>
    </row>
    <row r="9" spans="1:4" ht="30">
      <c r="A9" s="3" t="s">
        <v>4</v>
      </c>
      <c r="B9">
        <v>6.0000000000000001E-3</v>
      </c>
      <c r="D9" s="11">
        <f>IF(C9="", B9*Berekeninge!$B$17*1000, C9*Berekeninge!$B$18)</f>
        <v>51.448319999999995</v>
      </c>
    </row>
    <row r="10" spans="1:4" ht="30">
      <c r="A10" s="3" t="s">
        <v>5</v>
      </c>
      <c r="B10">
        <v>0.56999999999999995</v>
      </c>
      <c r="D10" s="11">
        <f>IF(C10="", B10*Berekeninge!$B$17*1000, C10*Berekeninge!$B$18)</f>
        <v>4887.5903999999991</v>
      </c>
    </row>
    <row r="11" spans="1:4" ht="45">
      <c r="A11" s="5" t="s">
        <v>6</v>
      </c>
      <c r="B11">
        <v>0.56999999999999995</v>
      </c>
      <c r="D11" s="11">
        <f>IF(C11="", B11*Berekeninge!$B$17*1000, C11*Berekeninge!$B$18)</f>
        <v>4887.5903999999991</v>
      </c>
    </row>
    <row r="12" spans="1:4" ht="30">
      <c r="A12" s="2" t="s">
        <v>7</v>
      </c>
      <c r="C12">
        <v>5</v>
      </c>
      <c r="D12" s="11">
        <f>IF(C12="", B12*Berekeninge!$B$17*1000, C12*Berekeninge!$B$18)</f>
        <v>493.04639999999995</v>
      </c>
    </row>
    <row r="13" spans="1:4" ht="45">
      <c r="A13" s="3" t="s">
        <v>41</v>
      </c>
      <c r="B13">
        <v>2</v>
      </c>
      <c r="D13" s="11">
        <f>IF(C13="", B13*Berekeninge!$B$17*1000, C13*Berekeninge!$B$18)</f>
        <v>17149.439999999999</v>
      </c>
    </row>
    <row r="14" spans="1:4" ht="45">
      <c r="A14" s="3" t="s">
        <v>9</v>
      </c>
      <c r="C14">
        <v>100</v>
      </c>
      <c r="D14" s="11">
        <f>IF(C14="", B14*Berekeninge!$B$17*1000, C14*Berekeninge!$B$18)</f>
        <v>9860.9279999999981</v>
      </c>
    </row>
    <row r="15" spans="1:4" ht="45">
      <c r="A15" s="3" t="s">
        <v>10</v>
      </c>
      <c r="B15">
        <v>0.6</v>
      </c>
      <c r="D15" s="11">
        <f>IF(C15="", B15*Berekeninge!$B$17*1000, C15*Berekeninge!$B$18)</f>
        <v>5144.8319999999994</v>
      </c>
    </row>
    <row r="16" spans="1:4" ht="45">
      <c r="A16" s="5" t="s">
        <v>11</v>
      </c>
      <c r="B16">
        <v>7</v>
      </c>
      <c r="D16" s="11">
        <f>IF(C16="", B16*Berekeninge!$B$17*1000, C16*Berekeninge!$B$18)</f>
        <v>60023.039999999994</v>
      </c>
    </row>
    <row r="17" spans="1:4" ht="30">
      <c r="A17" s="5" t="s">
        <v>12</v>
      </c>
      <c r="D17" s="11">
        <f>IF(C17="", B17*Berekeninge!$B$17*1000, C17*Berekeninge!$B$18)</f>
        <v>0</v>
      </c>
    </row>
    <row r="18" spans="1:4" ht="45">
      <c r="A18" s="3" t="s">
        <v>13</v>
      </c>
      <c r="B18">
        <v>7</v>
      </c>
      <c r="D18" s="11">
        <f>IF(C18="", B18*Berekeninge!$B$17*1000, C18*Berekeninge!$B$18)</f>
        <v>60023.039999999994</v>
      </c>
    </row>
    <row r="19" spans="1:4" ht="30">
      <c r="A19" s="3" t="s">
        <v>14</v>
      </c>
      <c r="B19">
        <v>200</v>
      </c>
      <c r="D19" s="11">
        <f>IF(C19="", B19*Berekeninge!$B$17*1000, C19*Berekeninge!$B$18)</f>
        <v>1714944</v>
      </c>
    </row>
    <row r="20" spans="1:4" ht="90">
      <c r="A20" s="3" t="s">
        <v>15</v>
      </c>
      <c r="C20">
        <v>30</v>
      </c>
      <c r="D20" s="11">
        <f>IF(C20="", B20*Berekeninge!$B$17*1000, C20*Berekeninge!$B$18)</f>
        <v>2958.2783999999997</v>
      </c>
    </row>
    <row r="21" spans="1:4" ht="30">
      <c r="A21" s="3" t="s">
        <v>47</v>
      </c>
      <c r="C21">
        <v>30</v>
      </c>
      <c r="D21" s="11">
        <f>IF(C21="", B21*Berekeninge!$B$17*1000, C21*Berekeninge!$B$18)</f>
        <v>2958.2783999999997</v>
      </c>
    </row>
    <row r="22" spans="1:4" ht="29.25" customHeight="1">
      <c r="A22" s="3" t="s">
        <v>16</v>
      </c>
      <c r="C22">
        <v>50000</v>
      </c>
      <c r="D22" s="11">
        <f>IF(C22="", B22*Berekeninge!$B$17*1000, C22*Berekeninge!$B$18)</f>
        <v>4930463.9999999991</v>
      </c>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A1:C10"/>
  <sheetViews>
    <sheetView workbookViewId="0">
      <pane ySplit="3" topLeftCell="A4" activePane="bottomLeft" state="frozen"/>
      <selection pane="bottomLeft" activeCell="A4" sqref="A4"/>
    </sheetView>
  </sheetViews>
  <sheetFormatPr defaultRowHeight="15"/>
  <cols>
    <col min="1" max="1" width="80.5703125" style="3" customWidth="1"/>
    <col min="3" max="3" width="12.42578125" bestFit="1" customWidth="1"/>
  </cols>
  <sheetData>
    <row r="1" spans="1:3" ht="21">
      <c r="A1" s="12" t="s">
        <v>46</v>
      </c>
    </row>
    <row r="2" spans="1:3">
      <c r="A2"/>
    </row>
    <row r="3" spans="1:3" ht="30">
      <c r="A3" s="2" t="s">
        <v>39</v>
      </c>
      <c r="B3" s="10" t="s">
        <v>36</v>
      </c>
      <c r="C3" s="10" t="s">
        <v>37</v>
      </c>
    </row>
    <row r="5" spans="1:3" ht="30">
      <c r="A5" s="3" t="s">
        <v>35</v>
      </c>
      <c r="B5">
        <v>34</v>
      </c>
      <c r="C5" s="9">
        <f>B5*Berekeninge!$B$62*1000</f>
        <v>13015922.701768208</v>
      </c>
    </row>
    <row r="6" spans="1:3" ht="45">
      <c r="A6" s="3" t="s">
        <v>40</v>
      </c>
      <c r="B6">
        <v>1002</v>
      </c>
      <c r="C6" s="9">
        <f>B6*Berekeninge!$B$62*1000</f>
        <v>383586898.44622779</v>
      </c>
    </row>
    <row r="7" spans="1:3" ht="45">
      <c r="A7" s="3" t="s">
        <v>41</v>
      </c>
      <c r="B7">
        <v>0.5</v>
      </c>
      <c r="C7" s="9">
        <f>B7*Berekeninge!$B$62*1000</f>
        <v>191410.62796717952</v>
      </c>
    </row>
    <row r="8" spans="1:3" ht="45">
      <c r="A8" s="3" t="s">
        <v>42</v>
      </c>
      <c r="B8">
        <v>34</v>
      </c>
      <c r="C8" s="9">
        <f>B8*Berekeninge!$B$62*1000</f>
        <v>13015922.701768208</v>
      </c>
    </row>
    <row r="9" spans="1:3">
      <c r="A9" s="3" t="s">
        <v>43</v>
      </c>
      <c r="B9">
        <v>7</v>
      </c>
      <c r="C9" s="9">
        <f>B9*Berekeninge!$B$62*1000</f>
        <v>2679748.7915405133</v>
      </c>
    </row>
    <row r="10" spans="1:3" ht="30">
      <c r="A10" s="3" t="s">
        <v>44</v>
      </c>
      <c r="B10">
        <v>4.0000000000000001E-3</v>
      </c>
      <c r="C10" s="9">
        <f>B10*Berekeninge!$B$62*1000</f>
        <v>1531.2850237374362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Gewigte en metings</vt:lpstr>
      <vt:lpstr>Berekeninge</vt:lpstr>
      <vt:lpstr>Silwer</vt:lpstr>
      <vt:lpstr>Goud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Louw</dc:creator>
  <cp:lastModifiedBy>Daniel Louw</cp:lastModifiedBy>
  <cp:lastPrinted>2011-07-30T18:07:10Z</cp:lastPrinted>
  <dcterms:created xsi:type="dcterms:W3CDTF">2011-07-26T20:04:50Z</dcterms:created>
  <dcterms:modified xsi:type="dcterms:W3CDTF">2011-07-30T20:11:45Z</dcterms:modified>
</cp:coreProperties>
</file>